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Owner\OneDrive\AGAR\2022-23\"/>
    </mc:Choice>
  </mc:AlternateContent>
  <xr:revisionPtr revIDLastSave="0" documentId="13_ncr:1_{AE6F634E-0139-4BE3-AEBF-F87C64186071}" xr6:coauthVersionLast="47" xr6:coauthVersionMax="47" xr10:uidLastSave="{00000000-0000-0000-0000-000000000000}"/>
  <bookViews>
    <workbookView xWindow="-110" yWindow="-110" windowWidth="19420" windowHeight="10300" xr2:uid="{00000000-000D-0000-FFFF-FFFF00000000}"/>
  </bookViews>
  <sheets>
    <sheet name="Variances" sheetId="1" r:id="rId1"/>
    <sheet name="Reserves" sheetId="2" r:id="rId2"/>
  </sheets>
  <definedNames>
    <definedName name="_xlnm.Print_Area" localSheetId="0">Variances!$A$1:$N$34</definedName>
  </definedNames>
  <calcPr calcId="191029"/>
</workbook>
</file>

<file path=xl/calcChain.xml><?xml version="1.0" encoding="utf-8"?>
<calcChain xmlns="http://schemas.openxmlformats.org/spreadsheetml/2006/main">
  <c r="F23" i="1" l="1"/>
  <c r="D23" i="1"/>
  <c r="M11" i="1" s="1"/>
  <c r="E14" i="2"/>
  <c r="F18" i="2" s="1"/>
  <c r="E17" i="2"/>
  <c r="G30" i="1"/>
  <c r="G28" i="1"/>
  <c r="G21" i="1"/>
  <c r="G19" i="1"/>
  <c r="G17" i="1"/>
  <c r="G15" i="1"/>
  <c r="G13" i="1"/>
  <c r="I15" i="1"/>
  <c r="J15" i="1"/>
  <c r="I17" i="1"/>
  <c r="J17" i="1"/>
  <c r="I19" i="1"/>
  <c r="J19" i="1"/>
  <c r="I21" i="1"/>
  <c r="J21" i="1"/>
  <c r="I28" i="1"/>
  <c r="J28" i="1"/>
  <c r="J13" i="1"/>
  <c r="I13" i="1"/>
  <c r="J30" i="1"/>
  <c r="I30" i="1"/>
  <c r="H30" i="1"/>
  <c r="K30" i="1" s="1"/>
  <c r="H28" i="1"/>
  <c r="L28" i="1" s="1"/>
  <c r="M28" i="1" s="1"/>
  <c r="M24" i="1"/>
  <c r="H21" i="1"/>
  <c r="K21" i="1" s="1"/>
  <c r="H19" i="1"/>
  <c r="L19" i="1" s="1"/>
  <c r="M19" i="1" s="1"/>
  <c r="K19" i="1"/>
  <c r="H17" i="1"/>
  <c r="K17" i="1" s="1"/>
  <c r="H15" i="1"/>
  <c r="L15" i="1" s="1"/>
  <c r="M15" i="1" s="1"/>
  <c r="H13" i="1"/>
  <c r="K13" i="1" s="1"/>
  <c r="L24" i="1"/>
  <c r="L30" i="1" l="1"/>
  <c r="M30" i="1" s="1"/>
  <c r="K28" i="1"/>
  <c r="L21" i="1"/>
  <c r="M21" i="1" s="1"/>
  <c r="L17" i="1"/>
  <c r="M17" i="1" s="1"/>
  <c r="K15" i="1"/>
  <c r="L13" i="1"/>
  <c r="M13" i="1" s="1"/>
</calcChain>
</file>

<file path=xl/sharedStrings.xml><?xml version="1.0" encoding="utf-8"?>
<sst xmlns="http://schemas.openxmlformats.org/spreadsheetml/2006/main" count="52" uniqueCount="45">
  <si>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</si>
  <si>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</si>
  <si>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</si>
  <si>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</si>
  <si>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</si>
  <si>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</si>
  <si>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</si>
  <si>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</si>
  <si>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</si>
  <si>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</si>
  <si>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</si>
  <si>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</si>
  <si>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</si>
  <si>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</si>
  <si>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</si>
  <si>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</si>
  <si>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</si>
  <si>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</si>
  <si>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</si>
  <si>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</si>
  <si>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</si>
  <si>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</si>
  <si>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</si>
  <si>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</si>
  <si>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</si>
  <si>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</si>
  <si>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</si>
  <si>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2</t>
  </si>
  <si>
    <t>Reserve 3</t>
  </si>
  <si>
    <t>Reserve 4</t>
  </si>
  <si>
    <t>Reserve 5</t>
  </si>
  <si>
    <t>Reserve 6</t>
  </si>
  <si>
    <t>Reserve 7</t>
  </si>
  <si>
    <r>
      <t xml:space="preserve">Explanation from smaller authority </t>
    </r>
    <r>
      <rPr>
        <b/>
        <u/>
        <sz val="11"/>
        <color indexed="8"/>
        <rFont val="Arial"/>
        <family val="2"/>
      </rPr>
      <t>(must include narrative and supporting figures)</t>
    </r>
  </si>
  <si>
    <t>(Please complete the highlighted boxes.)</t>
  </si>
  <si>
    <r>
      <t xml:space="preserve">Insert figures from Section 2 of the AGAR in all </t>
    </r>
    <r>
      <rPr>
        <b/>
        <u/>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</si>
  <si>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 onwards:</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</si>
  <si>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2021/22</t>
  </si>
  <si>
    <t>2022/23</t>
  </si>
  <si>
    <t>Change of Clerk in November 2021. Clerks hours were reduced from 14 to 12 hours per week. New clerk was employed on a lower salary. Period of overlap with previous clerk.</t>
  </si>
  <si>
    <t>In 2021/22 the council received £33834 in other monies including S106, £28,087 in donations and grants, £600 for grass cutting, £5 interest, £9343 for community centre administration, £11206 VAT refund and £80 for the bus. In 2022/23 the council received £20,000 for the sale of the bus, £8335 towards the village gates, £385.99 from the police towards community speedwatch, £16830.84 vat refund and £89.75 in interest. The difference between the two is £27513.</t>
  </si>
  <si>
    <t>Solar Panel Batteries</t>
  </si>
  <si>
    <t>i</t>
  </si>
  <si>
    <t>In 2021/22 Stoke Orchard and Tredington Parish Council Spent an additional £218 on Admin £40 on Admin fees, £9 on website, £728 on hall maintenance, £473 on grass/hedge cutting, £7333 on Office Window £1450 on Playground Opening, £24333 on Shop Extension, £926 on PC Equipment, £113 on shop equipment, £80 on carpark, £147 on Playground refurbishment, £3164 on Stoke Orchard Hub Limited Expenses. The council transferred the running of the community centre and shop for the community to Stoke Orchard Hub Limited along with the bank accounts which contained £7901. The council also spent £48 more on general indoor maintenance, £57 more on a window cleaner, £32 more on Staff Training, £2111 on Bus Admin and £79 on Bus Fuel in 2021/22 and £28398 on playground refurbishment. (£77,640) In 2022/23 council spent £8250 on pavement outside of the community centre, £4824 on maintenance, £54 on bus tail lift service and £8.95 on batteries for the speed gun.</t>
  </si>
  <si>
    <t xml:space="preserve">Doesn’t match box 8 2021/22 as the prepayment account wasn’t taken into account at the end of last year and it had £19.65 on it. Scribe advised setting it up as a bank account when transferred - see separate Explanation Note.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</si>
</sst>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name val="Arial"/>
      <family val="2"/>
    </font>
    <font>
      <b/>
      <sz val="12"/>
      <name val="Arial"/>
      <family val="2"/>
    </font>
    <font>
      <b/>
      <sz val="10"/>
      <name val="Arial"/>
      <family val="2"/>
    </font>
    <font>
      <b/>
      <sz val="10"/>
      <color indexed="10"/>
      <name val="Arial"/>
      <family val="2"/>
    </font>
    <font>
      <b/>
      <u/>
      <sz val="10"/>
      <color indexed="62"/>
      <name val="Arial"/>
      <family val="2"/>
    </font>
    <font>
      <b/>
      <sz val="11"/>
      <color indexed="8"/>
      <name val="Arial"/>
      <family val="2"/>
    </font>
    <font>
      <b/>
      <sz val="8"/>
      <color indexed="8"/>
      <name val="Arial"/>
      <family val="2"/>
    </font>
    <font>
      <sz val="10"/>
      <color indexed="8"/>
      <name val="Arial"/>
      <family val="2"/>
    </font>
    <font>
      <b/>
      <u/>
      <sz val="11"/>
      <color indexed="8"/>
      <name val="Arial"/>
      <family val="2"/>
    </font>
    <font>
      <b/>
      <sz val="11"/>
      <color theme="1"/>
      <name val="Calibri"/>
      <family val="2"/>
      <scheme val="minor"/>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charset val="2"/>
    </font>
    <font>
      <b/>
      <sz val="14"/>
      <color theme="1"/>
      <name val="Calibri"/>
      <family val="2"/>
      <scheme val="minor"/>
    </font>
    <font>
      <b/>
      <sz val="10"/>
      <color theme="1"/>
      <name val="Arial"/>
      <family val="2"/>
    </font>
  </fonts>
  <fills count="9">
    <fill>
      <patternFill patternType="none"/>
    </fill>
    <fill>
      <patternFill patternType="gray125"/>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medium">
        <color indexed="64"/>
      </right>
      <top/>
      <bottom/>
      <diagonal/>
    </border>
  </borders>
  <cellStyleXfs count="1">
    <xf numFmtId="0" fontId="0" fillId="0" borderId="0"/>
  </cellStyleXfs>
  <cellXfs count="41">
    <xf numFmtId="0" fontId="0" fillId="0" borderId="0" xfId="0"/>
    <xf numFmtId="0" fontId="4" fillId="0" borderId="0" xfId="0" applyFont="1"/>
    <xf numFmtId="3" fontId="3" fillId="2" borderId="1" xfId="0" applyNumberFormat="1" applyFont="1" applyFill="1" applyBorder="1" applyAlignment="1" applyProtection="1">
      <alignment horizontal="center"/>
      <protection locked="0"/>
    </xf>
    <xf numFmtId="0" fontId="11" fillId="0" borderId="0" xfId="0" applyFont="1"/>
    <xf numFmtId="0" fontId="11" fillId="0" borderId="0" xfId="0" applyFont="1" applyAlignment="1">
      <alignment horizontal="center"/>
    </xf>
    <xf numFmtId="3" fontId="11" fillId="0" borderId="0" xfId="0" applyNumberFormat="1" applyFont="1"/>
    <xf numFmtId="10" fontId="11" fillId="0" borderId="0" xfId="0" applyNumberFormat="1" applyFont="1"/>
    <xf numFmtId="0" fontId="11" fillId="0" borderId="0" xfId="0" applyFont="1" applyAlignment="1">
      <alignment vertical="center"/>
    </xf>
    <xf numFmtId="3" fontId="3" fillId="3" borderId="1" xfId="0" applyNumberFormat="1" applyFont="1" applyFill="1" applyBorder="1" applyAlignment="1" applyProtection="1">
      <alignment horizontal="center"/>
      <protection locked="0"/>
    </xf>
    <xf numFmtId="0" fontId="2" fillId="0" borderId="0" xfId="0" applyFont="1" applyAlignment="1">
      <alignment vertical="top"/>
    </xf>
    <xf numFmtId="0" fontId="11" fillId="4" borderId="2" xfId="0" applyFont="1" applyFill="1" applyBorder="1" applyAlignment="1">
      <alignment wrapText="1"/>
    </xf>
    <xf numFmtId="0" fontId="12" fillId="0" borderId="0" xfId="0" applyFont="1"/>
    <xf numFmtId="0" fontId="11" fillId="0" borderId="0" xfId="0" applyFont="1" applyAlignment="1">
      <alignment wrapText="1"/>
    </xf>
    <xf numFmtId="0" fontId="11" fillId="0" borderId="2" xfId="0" applyFont="1" applyBorder="1" applyAlignment="1">
      <alignment wrapText="1"/>
    </xf>
    <xf numFmtId="0" fontId="11" fillId="5" borderId="2" xfId="0" applyFont="1" applyFill="1" applyBorder="1" applyAlignment="1">
      <alignment wrapText="1"/>
    </xf>
    <xf numFmtId="3" fontId="3" fillId="0" borderId="0" xfId="0" applyNumberFormat="1" applyFont="1" applyAlignment="1" applyProtection="1">
      <alignment horizontal="center"/>
      <protection locked="0"/>
    </xf>
    <xf numFmtId="0" fontId="11" fillId="0" borderId="0" xfId="0" applyFont="1" applyAlignment="1">
      <alignment horizontal="center" wrapText="1"/>
    </xf>
    <xf numFmtId="0" fontId="13" fillId="6" borderId="2" xfId="0" applyFont="1" applyFill="1" applyBorder="1" applyAlignment="1">
      <alignment horizontal="center" wrapText="1"/>
    </xf>
    <xf numFmtId="0" fontId="11" fillId="0" borderId="0" xfId="0" applyFont="1" applyAlignment="1">
      <alignment horizontal="left" vertical="center"/>
    </xf>
    <xf numFmtId="0" fontId="11" fillId="0" borderId="0" xfId="0" applyFont="1" applyAlignment="1">
      <alignment horizontal="left" vertical="top" wrapText="1"/>
    </xf>
    <xf numFmtId="0" fontId="13" fillId="0" borderId="0" xfId="0" applyFont="1"/>
    <xf numFmtId="0" fontId="14" fillId="0" borderId="0" xfId="0" applyFont="1"/>
    <xf numFmtId="0" fontId="15" fillId="0" borderId="0" xfId="0" applyFont="1" applyAlignment="1">
      <alignment horizontal="left" vertical="center" indent="2"/>
    </xf>
    <xf numFmtId="0" fontId="10" fillId="0" borderId="0" xfId="0" applyFont="1"/>
    <xf numFmtId="0" fontId="16" fillId="0" borderId="0" xfId="0" applyFont="1"/>
    <xf numFmtId="0" fontId="0" fillId="0" borderId="3" xfId="0" applyBorder="1"/>
    <xf numFmtId="0" fontId="0" fillId="7" borderId="0" xfId="0" applyFill="1"/>
    <xf numFmtId="0" fontId="10" fillId="0" borderId="4" xfId="0" applyFont="1" applyBorder="1"/>
    <xf numFmtId="0" fontId="11" fillId="8" borderId="0" xfId="0" applyFont="1" applyFill="1"/>
    <xf numFmtId="3" fontId="3" fillId="8" borderId="0" xfId="0" applyNumberFormat="1" applyFont="1" applyFill="1" applyAlignment="1" applyProtection="1">
      <alignment horizontal="center"/>
      <protection locked="0"/>
    </xf>
    <xf numFmtId="0" fontId="13" fillId="0" borderId="0" xfId="0" applyFont="1" applyAlignment="1">
      <alignment horizontal="center"/>
    </xf>
    <xf numFmtId="0" fontId="13" fillId="0" borderId="0" xfId="0" applyFont="1" applyAlignment="1">
      <alignment horizontal="center" wrapText="1"/>
    </xf>
    <xf numFmtId="0" fontId="13" fillId="0" borderId="2" xfId="0" applyFont="1" applyBorder="1" applyAlignment="1">
      <alignment wrapText="1"/>
    </xf>
    <xf numFmtId="0" fontId="17" fillId="0" borderId="0" xfId="0" applyFont="1" applyAlignment="1">
      <alignment horizontal="left" vertical="center" wrapText="1"/>
    </xf>
    <xf numFmtId="0" fontId="17" fillId="0" borderId="0" xfId="0" applyFont="1" applyAlignment="1">
      <alignment horizontal="left" vertical="center"/>
    </xf>
    <xf numFmtId="0" fontId="11" fillId="0" borderId="0" xfId="0" applyFont="1" applyAlignment="1">
      <alignment vertical="center"/>
    </xf>
    <xf numFmtId="0" fontId="1"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wrapText="1"/>
    </xf>
    <xf numFmtId="0" fontId="11" fillId="0" borderId="5"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6"/>
  <sheetViews>
    <sheetView tabSelected="1" topLeftCell="D7" zoomScale="80" zoomScaleNormal="80" workbookViewId="0">
      <selection activeCell="N11" sqref="N11"/>
    </sheetView>
  </sheetViews>
  <sheetFormatPr defaultColWidth="9.1796875" defaultRowHeight="14" x14ac:dyDescent="0.3"/>
  <cols>
    <col min="1" max="1" width="10.81640625" style="3" customWidth="1"/>
    <col min="2" max="2" width="9.1796875" style="3"/>
    <col min="3" max="3" width="32.54296875" style="3" customWidth="1"/>
    <col min="4" max="4" width="9.1796875" style="3"/>
    <col min="5" max="5" width="3.26953125" style="3" customWidth="1"/>
    <col min="6" max="6" width="9.1796875" style="3"/>
    <col min="7" max="7" width="10.81640625" style="3" bestFit="1" customWidth="1"/>
    <col min="8" max="8" width="9.54296875" style="3" customWidth="1"/>
    <col min="9" max="11" width="9.1796875" style="3" hidden="1" customWidth="1"/>
    <col min="12" max="12" width="13.26953125" style="3" customWidth="1"/>
    <col min="13" max="13" width="50.453125" style="12" bestFit="1" customWidth="1"/>
    <col min="14" max="14" width="86" style="3" bestFit="1" customWidth="1"/>
    <col min="15" max="16384" width="9.1796875" style="3"/>
  </cols>
  <sheetData>
    <row r="1" spans="1:14" ht="18" x14ac:dyDescent="0.3">
      <c r="A1" s="36" t="s">
        <v>16</v>
      </c>
      <c r="B1" s="37"/>
      <c r="C1" s="37"/>
      <c r="D1" s="37"/>
      <c r="E1" s="37"/>
      <c r="F1" s="37"/>
      <c r="G1" s="37"/>
      <c r="H1" s="37"/>
      <c r="I1" s="37"/>
      <c r="J1" s="37"/>
      <c r="K1" s="37"/>
      <c r="L1" s="9"/>
    </row>
    <row r="2" spans="1:14" ht="15.5" x14ac:dyDescent="0.3">
      <c r="A2" s="21" t="s">
        <v>17</v>
      </c>
      <c r="B2" s="18"/>
      <c r="C2" s="29"/>
      <c r="D2" s="18"/>
      <c r="E2" s="18"/>
      <c r="F2" s="18"/>
      <c r="G2" s="18"/>
      <c r="H2" s="18"/>
      <c r="I2" s="18"/>
      <c r="J2" s="18"/>
      <c r="K2" s="18"/>
      <c r="L2" s="9"/>
    </row>
    <row r="3" spans="1:14" ht="14.25" customHeight="1" x14ac:dyDescent="0.3">
      <c r="A3" s="21" t="s">
        <v>18</v>
      </c>
      <c r="C3" s="28"/>
      <c r="L3" s="9"/>
    </row>
    <row r="4" spans="1:14" x14ac:dyDescent="0.3">
      <c r="A4" s="1" t="s">
        <v>35</v>
      </c>
    </row>
    <row r="5" spans="1:14" ht="99" customHeight="1" x14ac:dyDescent="0.3">
      <c r="A5" s="33" t="s">
        <v>36</v>
      </c>
      <c r="B5" s="34"/>
      <c r="C5" s="34"/>
      <c r="D5" s="34"/>
      <c r="E5" s="34"/>
      <c r="F5" s="34"/>
      <c r="G5" s="34"/>
      <c r="H5" s="34"/>
    </row>
    <row r="6" spans="1:14" x14ac:dyDescent="0.3">
      <c r="A6" s="22"/>
    </row>
    <row r="7" spans="1:14" x14ac:dyDescent="0.3">
      <c r="A7" s="22"/>
      <c r="D7" s="4"/>
      <c r="F7" s="4"/>
      <c r="N7" s="20"/>
    </row>
    <row r="8" spans="1:14" ht="28" x14ac:dyDescent="0.3">
      <c r="D8" s="30" t="s">
        <v>37</v>
      </c>
      <c r="E8" s="20"/>
      <c r="F8" s="30" t="s">
        <v>38</v>
      </c>
      <c r="G8" s="30" t="s">
        <v>0</v>
      </c>
      <c r="H8" s="30" t="s">
        <v>0</v>
      </c>
      <c r="I8" s="30"/>
      <c r="J8" s="30"/>
      <c r="K8" s="30"/>
      <c r="L8" s="31" t="s">
        <v>15</v>
      </c>
      <c r="M8" s="10" t="s">
        <v>10</v>
      </c>
      <c r="N8" s="32" t="s">
        <v>33</v>
      </c>
    </row>
    <row r="9" spans="1:14" x14ac:dyDescent="0.3">
      <c r="D9" s="30" t="s">
        <v>1</v>
      </c>
      <c r="E9" s="20"/>
      <c r="F9" s="30" t="s">
        <v>1</v>
      </c>
      <c r="G9" s="30" t="s">
        <v>1</v>
      </c>
      <c r="H9" s="30" t="s">
        <v>14</v>
      </c>
      <c r="I9" s="30"/>
      <c r="J9" s="30"/>
      <c r="K9" s="20"/>
      <c r="L9" s="20"/>
      <c r="N9" s="12"/>
    </row>
    <row r="10" spans="1:14" ht="14.5" thickBot="1" x14ac:dyDescent="0.35">
      <c r="D10" s="4"/>
      <c r="E10" s="4"/>
      <c r="N10" s="12"/>
    </row>
    <row r="11" spans="1:14" ht="44.25" customHeight="1" thickBot="1" x14ac:dyDescent="0.35">
      <c r="A11" s="37" t="s">
        <v>2</v>
      </c>
      <c r="B11" s="37"/>
      <c r="C11" s="37"/>
      <c r="D11" s="8">
        <v>82623</v>
      </c>
      <c r="F11" s="8">
        <v>57952</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does not agree, query this</v>
      </c>
      <c r="N11" s="13" t="s">
        <v>44</v>
      </c>
    </row>
    <row r="12" spans="1:14" ht="14.5" thickBot="1" x14ac:dyDescent="0.35">
      <c r="D12" s="5"/>
      <c r="F12" s="5"/>
      <c r="N12" s="12"/>
    </row>
    <row r="13" spans="1:14" ht="31.5" customHeight="1" thickBot="1" x14ac:dyDescent="0.35">
      <c r="A13" s="38" t="s">
        <v>20</v>
      </c>
      <c r="B13" s="39"/>
      <c r="C13" s="40"/>
      <c r="D13" s="8">
        <v>26760</v>
      </c>
      <c r="F13" s="8">
        <v>26760</v>
      </c>
      <c r="G13" s="5">
        <f>F13-D13</f>
        <v>0</v>
      </c>
      <c r="H13" s="6">
        <f>IF((D13&gt;F13),(D13-F13)/D13,IF(D13&lt;F13,-(D13-F13)/D13,IF(D13=F13,0)))</f>
        <v>0</v>
      </c>
      <c r="I13" s="3">
        <f>IF(D13-F13&lt;200,0,IF(D13-F13&gt;200,1,IF(D13-F13=200,1)))</f>
        <v>0</v>
      </c>
      <c r="J13" s="3">
        <f>IF(F13-D13&lt;200,0,IF(F13-D13&gt;200,1,IF(F13-D13=200,1)))</f>
        <v>0</v>
      </c>
      <c r="K13" s="4">
        <f>IF(H13&lt;0.15,0,IF(H13&gt;0.15,1,IF(H13=0.15,1)))</f>
        <v>0</v>
      </c>
      <c r="L13" s="4" t="str">
        <f>IF((H13&lt;15%)*AND(G13&lt;100000)*OR(G13&gt;-100000), "NO","YES")</f>
        <v>NO</v>
      </c>
      <c r="M13" s="10" t="str">
        <f>IF((L13="YES")*AND(I13+J13&lt;1),"Explanation not required, difference less than £200"," ")</f>
        <v xml:space="preserve"> </v>
      </c>
      <c r="N13" s="13"/>
    </row>
    <row r="14" spans="1:14" ht="14.5" thickBot="1" x14ac:dyDescent="0.35">
      <c r="D14" s="5"/>
      <c r="F14" s="5"/>
      <c r="G14" s="5"/>
      <c r="H14" s="6"/>
      <c r="K14" s="4"/>
      <c r="L14" s="4"/>
      <c r="N14" s="12"/>
    </row>
    <row r="15" spans="1:14" ht="84.5" thickBot="1" x14ac:dyDescent="0.35">
      <c r="A15" s="35" t="s">
        <v>3</v>
      </c>
      <c r="B15" s="35"/>
      <c r="C15" s="35"/>
      <c r="D15" s="8">
        <v>83155</v>
      </c>
      <c r="F15" s="8">
        <v>55642</v>
      </c>
      <c r="G15" s="5">
        <f>F15-D15</f>
        <v>-27513</v>
      </c>
      <c r="H15" s="6">
        <f>IF((D15&gt;F15),(D15-F15)/D15,IF(D15&lt;F15,-(D15-F15)/D15,IF(D15=F15,0)))</f>
        <v>0.33086404906499911</v>
      </c>
      <c r="I15" s="3">
        <f>IF(D15-F15&lt;200,0,IF(D15-F15&gt;200,1,IF(D15-F15=200,1)))</f>
        <v>1</v>
      </c>
      <c r="J15" s="3">
        <f>IF(F15-D15&lt;200,0,IF(F15-D15&gt;200,1,IF(F15-D15=200,1)))</f>
        <v>0</v>
      </c>
      <c r="K15" s="4">
        <f>IF(H15&lt;0.15,0,IF(H15&gt;0.15,1,IF(H15=0.15,1)))</f>
        <v>1</v>
      </c>
      <c r="L15" s="4" t="str">
        <f>IF((H15&lt;15%)*AND(G15&lt;100000)*OR(G15&gt;-100000), "NO","YES")</f>
        <v>YES</v>
      </c>
      <c r="M15" s="10" t="str">
        <f>IF((L15="YES")*AND(I15+J15&lt;1),"Explanation not required, difference less than £200"," ")</f>
        <v xml:space="preserve"> </v>
      </c>
      <c r="N15" s="13" t="s">
        <v>40</v>
      </c>
    </row>
    <row r="16" spans="1:14" ht="14.5" thickBot="1" x14ac:dyDescent="0.35">
      <c r="D16" s="5"/>
      <c r="F16" s="5"/>
      <c r="G16" s="5"/>
      <c r="H16" s="6"/>
      <c r="K16" s="4"/>
      <c r="L16" s="4"/>
      <c r="N16" s="12"/>
    </row>
    <row r="17" spans="1:15" ht="44.5" customHeight="1" thickBot="1" x14ac:dyDescent="0.35">
      <c r="A17" s="35" t="s">
        <v>4</v>
      </c>
      <c r="B17" s="35"/>
      <c r="C17" s="35"/>
      <c r="D17" s="8">
        <v>24584</v>
      </c>
      <c r="F17" s="8">
        <v>8723</v>
      </c>
      <c r="G17" s="5">
        <f>F17-D17</f>
        <v>-15861</v>
      </c>
      <c r="H17" s="6">
        <f>IF((D17&gt;F17),(D17-F17)/D17,IF(D17&lt;F17,-(D17-F17)/D17,IF(D17=F17,0)))</f>
        <v>0.64517572404816137</v>
      </c>
      <c r="I17" s="3">
        <f>IF(D17-F17&lt;200,0,IF(D17-F17&gt;200,1,IF(D17-F17=200,1)))</f>
        <v>1</v>
      </c>
      <c r="J17" s="3">
        <f>IF(F17-D17&lt;200,0,IF(F17-D17&gt;200,1,IF(F17-D17=200,1)))</f>
        <v>0</v>
      </c>
      <c r="K17" s="4">
        <f>IF(H17&lt;0.15,0,IF(H17&gt;0.15,1,IF(H17=0.15,1)))</f>
        <v>1</v>
      </c>
      <c r="L17" s="4" t="str">
        <f>IF((H17&lt;15%)*AND(G17&lt;100000)*OR(G17&gt;-100000), "NO","YES")</f>
        <v>YES</v>
      </c>
      <c r="M17" s="10" t="str">
        <f>IF((L17="YES")*AND(I17+J17&lt;1),"Explanation not required, difference less than £200"," ")</f>
        <v xml:space="preserve"> </v>
      </c>
      <c r="N17" s="13" t="s">
        <v>39</v>
      </c>
    </row>
    <row r="18" spans="1:15" ht="14.5" thickBot="1" x14ac:dyDescent="0.35">
      <c r="D18" s="5"/>
      <c r="F18" s="5"/>
      <c r="G18" s="5"/>
      <c r="H18" s="6"/>
      <c r="K18" s="4"/>
      <c r="L18" s="4"/>
      <c r="N18" s="12"/>
    </row>
    <row r="19" spans="1:15" ht="20.149999999999999" customHeight="1" thickBot="1" x14ac:dyDescent="0.35">
      <c r="A19" s="35" t="s">
        <v>7</v>
      </c>
      <c r="B19" s="35"/>
      <c r="C19" s="35"/>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IF((H19&lt;15%)*AND(G19&lt;100000)*OR(G19&gt;-100000), "NO","YES")</f>
        <v>NO</v>
      </c>
      <c r="M19" s="10" t="str">
        <f>IF((L19="YES")*AND(I19+J19&lt;1),"Explanation not required, difference less than £200"," ")</f>
        <v xml:space="preserve"> </v>
      </c>
      <c r="N19" s="13"/>
    </row>
    <row r="20" spans="1:15" ht="14.5" thickBot="1" x14ac:dyDescent="0.35">
      <c r="D20" s="5"/>
      <c r="F20" s="5"/>
      <c r="G20" s="5"/>
      <c r="H20" s="6"/>
      <c r="K20" s="4"/>
      <c r="L20" s="4"/>
      <c r="N20" s="12"/>
    </row>
    <row r="21" spans="1:15" ht="154.5" thickBot="1" x14ac:dyDescent="0.35">
      <c r="A21" s="35" t="s">
        <v>21</v>
      </c>
      <c r="B21" s="35"/>
      <c r="C21" s="35"/>
      <c r="D21" s="8">
        <v>110022</v>
      </c>
      <c r="F21" s="8">
        <v>45521</v>
      </c>
      <c r="G21" s="5">
        <f>F21-D21</f>
        <v>-64501</v>
      </c>
      <c r="H21" s="6">
        <f>IF((D21&gt;F21),(D21-F21)/D21,IF(D21&lt;F21,-(D21-F21)/D21,IF(D21=F21,0)))</f>
        <v>0.58625547617749174</v>
      </c>
      <c r="I21" s="3">
        <f>IF(D21-F21&lt;200,0,IF(D21-F21&gt;200,1,IF(D21-F21=200,1)))</f>
        <v>1</v>
      </c>
      <c r="J21" s="3">
        <f>IF(F21-D21&lt;200,0,IF(F21-D21&gt;200,1,IF(F21-D21=200,1)))</f>
        <v>0</v>
      </c>
      <c r="K21" s="4">
        <f>IF(H21&lt;0.15,0,IF(H21&gt;0.15,1,IF(H21=0.15,1)))</f>
        <v>1</v>
      </c>
      <c r="L21" s="4" t="str">
        <f>IF((H21&lt;15%)*AND(G21&lt;100000)*OR(G21&gt;-100000), "NO","YES")</f>
        <v>YES</v>
      </c>
      <c r="M21" s="10" t="str">
        <f>IF((L21="YES")*AND(I21+J21&lt;1),"Explanation not required, difference less than £200"," ")</f>
        <v xml:space="preserve"> </v>
      </c>
      <c r="N21" s="13" t="s">
        <v>43</v>
      </c>
      <c r="O21" s="3" t="s">
        <v>42</v>
      </c>
    </row>
    <row r="22" spans="1:15" ht="14.5" thickBot="1" x14ac:dyDescent="0.35">
      <c r="D22" s="5"/>
      <c r="F22" s="5"/>
      <c r="G22" s="5"/>
      <c r="H22" s="6"/>
      <c r="K22" s="4"/>
      <c r="L22" s="4"/>
      <c r="N22" s="12"/>
    </row>
    <row r="23" spans="1:15" ht="20.149999999999999" customHeight="1" thickBot="1" x14ac:dyDescent="0.35">
      <c r="A23" s="7" t="s">
        <v>5</v>
      </c>
      <c r="D23" s="2">
        <f>D11+D13+D15-D17-D19-D21</f>
        <v>57932</v>
      </c>
      <c r="F23" s="2">
        <f>F11+F13+F15-F17-F19-F21</f>
        <v>86110</v>
      </c>
      <c r="G23" s="5"/>
      <c r="H23" s="6"/>
      <c r="K23" s="4"/>
      <c r="L23" s="4"/>
      <c r="M23" s="14" t="s">
        <v>12</v>
      </c>
      <c r="N23" s="12"/>
    </row>
    <row r="24" spans="1:15" ht="56" x14ac:dyDescent="0.3">
      <c r="A24" s="7"/>
      <c r="D24" s="15"/>
      <c r="F24" s="15"/>
      <c r="G24" s="5"/>
      <c r="H24" s="6"/>
      <c r="K24" s="4"/>
      <c r="L24" s="16" t="str">
        <f>IF(F23&gt;(2*F13),"YES","NO")</f>
        <v>YES</v>
      </c>
      <c r="M24" s="17" t="str">
        <f>IF(F23&gt;(2*F13),"EXPLANATION REQUIRED ON RESERVES TAB AS TO WHY CARRY FORWARD RESERVES ARE GREATER THAN TWICE INCOME FROM LOCAL TAXATION/LEVIES"," ")</f>
        <v>EXPLANATION REQUIRED ON RESERVES TAB AS TO WHY CARRY FORWARD RESERVES ARE GREATER THAN TWICE INCOME FROM LOCAL TAXATION/LEVIES</v>
      </c>
      <c r="N24" s="12"/>
    </row>
    <row r="25" spans="1:15" ht="14.5" thickBot="1" x14ac:dyDescent="0.35">
      <c r="D25" s="5"/>
      <c r="F25" s="5"/>
      <c r="G25" s="5"/>
      <c r="H25" s="6"/>
      <c r="K25" s="4"/>
      <c r="L25" s="4"/>
      <c r="N25" s="12"/>
    </row>
    <row r="26" spans="1:15" ht="20.149999999999999" customHeight="1" thickBot="1" x14ac:dyDescent="0.35">
      <c r="A26" s="35" t="s">
        <v>9</v>
      </c>
      <c r="B26" s="35"/>
      <c r="C26" s="35"/>
      <c r="D26" s="8">
        <v>57932</v>
      </c>
      <c r="F26" s="8">
        <v>86110</v>
      </c>
      <c r="G26" s="5"/>
      <c r="H26" s="6"/>
      <c r="K26" s="4"/>
      <c r="L26" s="4"/>
      <c r="M26" s="14" t="s">
        <v>12</v>
      </c>
      <c r="N26" s="12"/>
    </row>
    <row r="27" spans="1:15" ht="14.5" thickBot="1" x14ac:dyDescent="0.35">
      <c r="D27" s="5"/>
      <c r="F27" s="5"/>
      <c r="G27" s="5"/>
      <c r="H27" s="6"/>
      <c r="K27" s="4"/>
      <c r="L27" s="4"/>
      <c r="N27" s="12"/>
    </row>
    <row r="28" spans="1:15" ht="20.149999999999999" customHeight="1" thickBot="1" x14ac:dyDescent="0.35">
      <c r="A28" s="35" t="s">
        <v>8</v>
      </c>
      <c r="B28" s="35"/>
      <c r="C28" s="35"/>
      <c r="D28" s="8">
        <v>2148392</v>
      </c>
      <c r="F28" s="8">
        <v>2123392</v>
      </c>
      <c r="G28" s="5">
        <f>F28-D28</f>
        <v>-25000</v>
      </c>
      <c r="H28" s="6">
        <f>IF((D28&gt;F28),(D28-F28)/D28,IF(D28&lt;F28,-(D28-F28)/D28,IF(D28=F28,0)))</f>
        <v>1.1636610078607628E-2</v>
      </c>
      <c r="I28" s="3">
        <f>IF(D28-F28&lt;200,0,IF(D28-F28&gt;200,1,IF(D28-F28=200,1)))</f>
        <v>1</v>
      </c>
      <c r="J28" s="3">
        <f>IF(F28-D28&lt;200,0,IF(F28-D28&gt;200,1,IF(F28-D28=200,1)))</f>
        <v>0</v>
      </c>
      <c r="K28" s="4">
        <f>IF(H28&lt;0.15,0,IF(H28&gt;0.15,1,IF(H28=0.15,1)))</f>
        <v>0</v>
      </c>
      <c r="L28" s="4" t="str">
        <f>IF((H28&lt;15%)*AND(G28&lt;100000)*OR(G28&gt;-100000), "NO","YES")</f>
        <v>NO</v>
      </c>
      <c r="M28" s="10" t="str">
        <f>IF((L28="YES")*AND(I28+J28&lt;1),"Explanation not required, difference less than £200"," ")</f>
        <v xml:space="preserve"> </v>
      </c>
      <c r="N28" s="13"/>
    </row>
    <row r="29" spans="1:15" ht="14.5" thickBot="1" x14ac:dyDescent="0.35">
      <c r="D29" s="5"/>
      <c r="F29" s="5"/>
      <c r="G29" s="5"/>
      <c r="H29" s="6"/>
      <c r="K29" s="4"/>
      <c r="L29" s="4"/>
      <c r="N29" s="12"/>
    </row>
    <row r="30" spans="1:15" ht="20.149999999999999" customHeight="1" thickBot="1" x14ac:dyDescent="0.35">
      <c r="A30" s="35" t="s">
        <v>6</v>
      </c>
      <c r="B30" s="35"/>
      <c r="C30" s="35"/>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IF((H30&lt;15%)*AND(G30&lt;100000)*OR(G30&gt;-100000), "NO","YES")</f>
        <v>NO</v>
      </c>
      <c r="M30" s="10" t="str">
        <f>IF((L30="YES")*AND(I30+J30&lt;1),"Explanation not required, difference less than £200"," ")</f>
        <v xml:space="preserve"> </v>
      </c>
      <c r="N30" s="13"/>
    </row>
    <row r="31" spans="1:15" x14ac:dyDescent="0.3">
      <c r="H31" s="6"/>
      <c r="K31" s="4"/>
      <c r="L31" s="4"/>
      <c r="N31" s="12"/>
    </row>
    <row r="32" spans="1:15" x14ac:dyDescent="0.3">
      <c r="C32" s="11" t="s">
        <v>11</v>
      </c>
    </row>
    <row r="33" spans="3:22" ht="15" customHeight="1" x14ac:dyDescent="0.3">
      <c r="O33" s="19"/>
      <c r="P33" s="19"/>
      <c r="Q33" s="19"/>
      <c r="R33" s="19"/>
      <c r="S33" s="19"/>
      <c r="T33" s="19"/>
      <c r="U33" s="19"/>
      <c r="V33" s="19"/>
    </row>
    <row r="34" spans="3:22" x14ac:dyDescent="0.3">
      <c r="C34" s="11" t="s">
        <v>13</v>
      </c>
      <c r="N34" s="19"/>
      <c r="O34" s="19"/>
      <c r="P34" s="19"/>
      <c r="Q34" s="19"/>
      <c r="R34" s="19"/>
      <c r="S34" s="19"/>
      <c r="T34" s="19"/>
      <c r="U34" s="19"/>
      <c r="V34" s="19"/>
    </row>
    <row r="36" spans="3:22" x14ac:dyDescent="0.3">
      <c r="C36" s="11" t="s">
        <v>19</v>
      </c>
    </row>
  </sheetData>
  <mergeCells count="11">
    <mergeCell ref="A30:C30"/>
    <mergeCell ref="A11:C11"/>
    <mergeCell ref="A13:C13"/>
    <mergeCell ref="A15:C15"/>
    <mergeCell ref="A17:C17"/>
    <mergeCell ref="A28:C28"/>
    <mergeCell ref="A5:H5"/>
    <mergeCell ref="A19:C19"/>
    <mergeCell ref="A21:C21"/>
    <mergeCell ref="A1:K1"/>
    <mergeCell ref="A26:C26"/>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9"/>
  <sheetViews>
    <sheetView workbookViewId="0">
      <selection activeCell="D8" sqref="D8"/>
    </sheetView>
  </sheetViews>
  <sheetFormatPr defaultRowHeight="14.5" x14ac:dyDescent="0.35"/>
  <sheetData>
    <row r="1" spans="1:6" ht="15.75" customHeight="1" x14ac:dyDescent="0.45">
      <c r="A1" s="24" t="s">
        <v>22</v>
      </c>
    </row>
    <row r="2" spans="1:6" ht="15.75" customHeight="1" x14ac:dyDescent="0.35">
      <c r="A2" t="s">
        <v>34</v>
      </c>
    </row>
    <row r="3" spans="1:6" x14ac:dyDescent="0.35">
      <c r="A3" t="s">
        <v>23</v>
      </c>
    </row>
    <row r="5" spans="1:6" x14ac:dyDescent="0.35">
      <c r="D5" s="23" t="s">
        <v>1</v>
      </c>
      <c r="E5" s="23" t="s">
        <v>1</v>
      </c>
      <c r="F5" s="23" t="s">
        <v>1</v>
      </c>
    </row>
    <row r="6" spans="1:6" x14ac:dyDescent="0.35">
      <c r="A6" s="23" t="s">
        <v>24</v>
      </c>
    </row>
    <row r="7" spans="1:6" x14ac:dyDescent="0.35">
      <c r="B7" s="26" t="s">
        <v>41</v>
      </c>
      <c r="D7" s="26">
        <v>20000</v>
      </c>
    </row>
    <row r="8" spans="1:6" ht="15" customHeight="1" x14ac:dyDescent="0.35">
      <c r="B8" s="26" t="s">
        <v>27</v>
      </c>
      <c r="D8" s="26"/>
    </row>
    <row r="9" spans="1:6" x14ac:dyDescent="0.35">
      <c r="B9" s="26" t="s">
        <v>28</v>
      </c>
      <c r="D9" s="26"/>
    </row>
    <row r="10" spans="1:6" x14ac:dyDescent="0.35">
      <c r="B10" s="26" t="s">
        <v>29</v>
      </c>
      <c r="D10" s="26"/>
    </row>
    <row r="11" spans="1:6" x14ac:dyDescent="0.35">
      <c r="B11" s="26" t="s">
        <v>30</v>
      </c>
      <c r="D11" s="26"/>
    </row>
    <row r="12" spans="1:6" x14ac:dyDescent="0.35">
      <c r="B12" s="26" t="s">
        <v>31</v>
      </c>
      <c r="D12" s="26"/>
    </row>
    <row r="13" spans="1:6" x14ac:dyDescent="0.35">
      <c r="B13" s="26" t="s">
        <v>32</v>
      </c>
      <c r="D13" s="26"/>
    </row>
    <row r="14" spans="1:6" x14ac:dyDescent="0.35">
      <c r="E14" s="25">
        <f>SUM(D7:D13)</f>
        <v>20000</v>
      </c>
    </row>
    <row r="16" spans="1:6" x14ac:dyDescent="0.35">
      <c r="A16" s="23" t="s">
        <v>25</v>
      </c>
      <c r="D16" s="26"/>
    </row>
    <row r="17" spans="1:6" x14ac:dyDescent="0.35">
      <c r="E17" s="25">
        <f>D16</f>
        <v>0</v>
      </c>
    </row>
    <row r="18" spans="1:6" ht="15" thickBot="1" x14ac:dyDescent="0.4">
      <c r="A18" s="23" t="s">
        <v>26</v>
      </c>
      <c r="F18" s="27">
        <f>E14+E17</f>
        <v>20000</v>
      </c>
    </row>
    <row r="19" spans="1:6" ht="15" thickTop="1" x14ac:dyDescent="0.35"/>
  </sheetData>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Variances</vt:lpstr>
      <vt:lpstr>Reserves</vt:lpstr>
      <vt:lpstr>Variances!Print_Area</vt:lpstr>
    </vt:vector>
  </TitlesOfParts>
  <Company>Littlejohn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jsheridan</dc:creator>
  <cp:lastModifiedBy>jules owen</cp:lastModifiedBy>
  <cp:lastPrinted>2020-03-19T12:45:09Z</cp:lastPrinted>
  <dcterms:created xsi:type="dcterms:W3CDTF">2012-07-11T10:01:28Z</dcterms:created>
  <dcterms:modified xsi:type="dcterms:W3CDTF">2023-07-02T15:01:00Z</dcterms:modified>
</cp:coreProperties>
</file>